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005"/>
  </bookViews>
  <sheets>
    <sheet name="Sheet1" sheetId="5" r:id="rId1"/>
  </sheets>
  <calcPr calcId="162913"/>
</workbook>
</file>

<file path=xl/calcChain.xml><?xml version="1.0" encoding="utf-8"?>
<calcChain xmlns="http://schemas.openxmlformats.org/spreadsheetml/2006/main">
  <c r="M26" i="5" l="1"/>
  <c r="G12" i="5" s="1"/>
  <c r="G15" i="5"/>
  <c r="B15" i="5"/>
  <c r="G14" i="5"/>
  <c r="B14" i="5"/>
  <c r="G13" i="5"/>
  <c r="B13" i="5" l="1"/>
  <c r="G16" i="5"/>
  <c r="G18" i="5" s="1"/>
  <c r="G17" i="5" s="1"/>
  <c r="B12" i="5"/>
  <c r="G19" i="5" l="1"/>
  <c r="B16" i="5"/>
  <c r="B17" i="5" s="1"/>
  <c r="B18" i="5" s="1"/>
</calcChain>
</file>

<file path=xl/sharedStrings.xml><?xml version="1.0" encoding="utf-8"?>
<sst xmlns="http://schemas.openxmlformats.org/spreadsheetml/2006/main" count="98" uniqueCount="89">
  <si>
    <t>Ngoại tệ khác</t>
  </si>
  <si>
    <t>SGD</t>
  </si>
  <si>
    <t>AUD</t>
  </si>
  <si>
    <t>JPY</t>
  </si>
  <si>
    <t>CHF</t>
  </si>
  <si>
    <t>FRF</t>
  </si>
  <si>
    <t>HKD</t>
  </si>
  <si>
    <t>Lương cơ sở từ 01/07/2017</t>
  </si>
  <si>
    <t>CAD</t>
  </si>
  <si>
    <t>Lương cơ sở trước 01/07/2017</t>
  </si>
  <si>
    <t>GBP</t>
  </si>
  <si>
    <t>EUR</t>
  </si>
  <si>
    <t>USD</t>
  </si>
  <si>
    <t>Số tiền</t>
  </si>
  <si>
    <t>Ngoại tệ</t>
  </si>
  <si>
    <t>Data dữ liệu vui lòng không sửa</t>
  </si>
  <si>
    <t>Lương Gross</t>
  </si>
  <si>
    <t>35% TNTT - 9,85 trđ</t>
  </si>
  <si>
    <t>18,15 trđ + 35% TNTT trên 80 trđ</t>
  </si>
  <si>
    <t>Trên 80 trđ</t>
  </si>
  <si>
    <t>Quy đổi sang Gross</t>
  </si>
  <si>
    <t>Lương Net</t>
  </si>
  <si>
    <t>30 % TNTT - 5,85 trđ</t>
  </si>
  <si>
    <t>9,75 trđ + 30% TNTT trên 52 trđ</t>
  </si>
  <si>
    <t>Trên 52 trđ đến 80 trđ</t>
  </si>
  <si>
    <t>Thuế TNCN</t>
  </si>
  <si>
    <t>25% TNTT - 3,25 trđ</t>
  </si>
  <si>
    <t>4,75 trđ + 25% TNTT trên 32 trđ</t>
  </si>
  <si>
    <t>Trên 32 trđ đến 52 trđ</t>
  </si>
  <si>
    <t>Thu nhập làm căn cứ quy đổi</t>
  </si>
  <si>
    <t>Thu nhập tính thuế</t>
  </si>
  <si>
    <t>20% TNTT - 1,65 trđ</t>
  </si>
  <si>
    <t>1,95 trđ + 20% TNTT trên 18 trđ</t>
  </si>
  <si>
    <t>Trên 18 trđ đến 32 trđ</t>
  </si>
  <si>
    <t>Giảm trừ gia cảnh NPT</t>
  </si>
  <si>
    <t>15% TNTT - 0,75 trđ</t>
  </si>
  <si>
    <t>0,75 trđ + 15% TNTT trên 10 trđ</t>
  </si>
  <si>
    <t>Trên 10 trđ đến 18 trđ</t>
  </si>
  <si>
    <t>Giảm trừ bản thân</t>
  </si>
  <si>
    <t>10% TNTT - 0,25 trđ</t>
  </si>
  <si>
    <t>0,25 trđ + 10% TNTT trên 5 trđ</t>
  </si>
  <si>
    <t>Trên 5 trđ đến 10 trđ</t>
  </si>
  <si>
    <t>Bảo hiểm bắt buộc</t>
  </si>
  <si>
    <t>5% TNTT</t>
  </si>
  <si>
    <t>0 trđ + 5% TNTT</t>
  </si>
  <si>
    <t>Đến 5 triệu đồng (trđ)</t>
  </si>
  <si>
    <t>Cách 2</t>
  </si>
  <si>
    <t>Cách 1</t>
  </si>
  <si>
    <t>QUY ĐỔI TỪ NET SANG GROSS</t>
  </si>
  <si>
    <t>QUY ĐỔI TỪ GROSS SANG NET</t>
  </si>
  <si>
    <t>Tính số thuế phải nộp</t>
  </si>
  <si>
    <t>Thuế suất</t>
  </si>
  <si>
    <t>Thu nhập tính thuế /tháng</t>
  </si>
  <si>
    <t>Bậc</t>
  </si>
  <si>
    <t>- Ô màu vàng vui lòng chọn</t>
  </si>
  <si>
    <t>- Chỉ nhập thông tin vào những ô màu xanh</t>
  </si>
  <si>
    <t xml:space="preserve">Lưu ý: </t>
  </si>
  <si>
    <t>(TNQĐ – 9,85 trđ)/0,65</t>
  </si>
  <si>
    <t>Trên 61,85 trđ</t>
  </si>
  <si>
    <t>Tỷ lệ bảo hiểm</t>
  </si>
  <si>
    <t>(TNQĐ – 5,85 trđ)/0,7</t>
  </si>
  <si>
    <t>Trên 42,25 trđ đến 61,85 trđ</t>
  </si>
  <si>
    <t>Phụ thuộc</t>
  </si>
  <si>
    <t>Lương cơ sở</t>
  </si>
  <si>
    <t>LƯƠNG ĐÓNG BẢO HIỂM</t>
  </si>
  <si>
    <t>(TNQĐ – 3,25 trđ)/0,75</t>
  </si>
  <si>
    <t>Trên 27,25 trđ đến 42,25 trđ</t>
  </si>
  <si>
    <t>Bản thân</t>
  </si>
  <si>
    <t>(TNQĐ – 1,65 trđ)/0,8</t>
  </si>
  <si>
    <t>Trên 16,05 trđ đến 27,25 trđ</t>
  </si>
  <si>
    <t>Số người phụ thuộc</t>
  </si>
  <si>
    <t>Tỷ giá</t>
  </si>
  <si>
    <t>Loại ngoại tệ</t>
  </si>
  <si>
    <t>(TNQĐ – 0,75 trđ )/0,85</t>
  </si>
  <si>
    <t>Trên 9,25 trđ đến 16,05trđ</t>
  </si>
  <si>
    <t>GIẢM TRỪ GIA CẢNH</t>
  </si>
  <si>
    <t>THU NHẬP</t>
  </si>
  <si>
    <t>(TNQĐ – 0, 25 trđ)/0,9</t>
  </si>
  <si>
    <t>Trên 4,75 trđ đến 9,25trđ</t>
  </si>
  <si>
    <t>PHẦN KHAI BÁO THÔNG TIN</t>
  </si>
  <si>
    <t>TNQĐ/0,95</t>
  </si>
  <si>
    <t>Đến 4,75 triệu đồng (trđ)</t>
  </si>
  <si>
    <t>(viết tắt là TNQĐ)</t>
  </si>
  <si>
    <t>Thu nhập làm căn cứ quy đổi/tháng</t>
  </si>
  <si>
    <t>Stt</t>
  </si>
  <si>
    <t>Đvt:vnđ</t>
  </si>
  <si>
    <t>VNĐ</t>
  </si>
  <si>
    <t>Lương tối thiểu vùng</t>
  </si>
  <si>
    <t xml:space="preserve">FILE QUY ĐỔI LƯƠNG GROSS SANG NET VÀ NGƯỢC LẠI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</si>
</sst>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₫_-;\-* #,##0.00\ _₫_-;_-* &quot;-&quot;??\ _₫_-;_-@_-"/>
    <numFmt numFmtId="165" formatCode="_-* #,##0\ _₫_-;\-* #,##0\ _₫_-;_-* &quot;-&quot;??\ _₫_-;_-@_-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3"/>
      <color theme="1"/>
      <name val="Calibri"/>
      <family val="2"/>
      <charset val="163"/>
      <scheme val="minor"/>
    </font>
    <font>
      <b/>
      <sz val="13"/>
      <color theme="0"/>
      <name val="Times New Roman"/>
      <family val="1"/>
    </font>
    <font>
      <sz val="13"/>
      <color rgb="FF000000"/>
      <name val="Times New Roman"/>
      <family val="1"/>
      <charset val="163"/>
    </font>
    <font>
      <b/>
      <sz val="13"/>
      <color rgb="FF000000"/>
      <name val="Times New Roman"/>
      <family val="1"/>
      <charset val="163"/>
    </font>
    <font>
      <b/>
      <u/>
      <sz val="13"/>
      <name val="Times New Roman"/>
      <family val="1"/>
    </font>
    <font>
      <b/>
      <u/>
      <sz val="13"/>
      <color theme="1"/>
      <name val="Calibri"/>
      <family val="2"/>
      <charset val="163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i/>
      <sz val="13"/>
      <color rgb="FFFF0000"/>
      <name val="Times New Roman"/>
      <family val="1"/>
    </font>
    <font>
      <i/>
      <sz val="13"/>
      <color theme="1"/>
      <name val="Times New Roman"/>
      <family val="1"/>
    </font>
    <font>
      <sz val="13"/>
      <name val="Times New Roman"/>
      <family val="1"/>
      <charset val="163"/>
    </font>
    <font>
      <b/>
      <sz val="13"/>
      <color theme="0"/>
      <name val="Calibri"/>
      <family val="2"/>
      <charset val="163"/>
      <scheme val="minor"/>
    </font>
    <font>
      <b/>
      <sz val="13"/>
      <color theme="1"/>
      <name val="Calibri"/>
      <family val="2"/>
      <charset val="163"/>
      <scheme val="minor"/>
    </font>
    <font>
      <b/>
      <sz val="13"/>
      <color rgb="FFFF0000"/>
      <name val="Times New Roman"/>
      <family val="1"/>
      <charset val="163"/>
    </font>
    <font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66FF"/>
        <bgColor indexed="64"/>
      </patternFill>
    </fill>
  </fills>
  <borders count="27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1" applyFont="1"/>
    <xf numFmtId="0" fontId="4" fillId="0" borderId="17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7" fillId="0" borderId="18" xfId="1" applyFont="1" applyBorder="1"/>
    <xf numFmtId="0" fontId="2" fillId="0" borderId="0" xfId="1" applyFont="1" applyBorder="1"/>
    <xf numFmtId="0" fontId="7" fillId="0" borderId="0" xfId="1" applyFont="1" applyBorder="1"/>
    <xf numFmtId="0" fontId="2" fillId="0" borderId="7" xfId="1" applyFont="1" applyBorder="1"/>
    <xf numFmtId="0" fontId="4" fillId="0" borderId="6" xfId="1" applyFont="1" applyBorder="1" applyAlignment="1">
      <alignment horizontal="center" vertical="center"/>
    </xf>
    <xf numFmtId="165" fontId="4" fillId="0" borderId="6" xfId="2" applyNumberFormat="1" applyFont="1" applyBorder="1" applyAlignment="1">
      <alignment horizontal="center" vertical="center"/>
    </xf>
    <xf numFmtId="165" fontId="4" fillId="0" borderId="6" xfId="2" applyNumberFormat="1" applyFont="1" applyFill="1" applyBorder="1" applyAlignment="1">
      <alignment horizontal="center" vertical="center"/>
    </xf>
    <xf numFmtId="164" fontId="4" fillId="0" borderId="6" xfId="2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/>
    </xf>
    <xf numFmtId="37" fontId="8" fillId="3" borderId="22" xfId="2" applyNumberFormat="1" applyFont="1" applyFill="1" applyBorder="1"/>
    <xf numFmtId="0" fontId="2" fillId="3" borderId="22" xfId="1" applyFont="1" applyFill="1" applyBorder="1"/>
    <xf numFmtId="0" fontId="2" fillId="2" borderId="22" xfId="1" applyFont="1" applyFill="1" applyBorder="1"/>
    <xf numFmtId="37" fontId="8" fillId="0" borderId="7" xfId="2" applyNumberFormat="1" applyFont="1" applyBorder="1"/>
    <xf numFmtId="164" fontId="8" fillId="0" borderId="6" xfId="2" applyFont="1" applyBorder="1"/>
    <xf numFmtId="165" fontId="8" fillId="0" borderId="0" xfId="2" applyNumberFormat="1" applyFont="1" applyBorder="1"/>
    <xf numFmtId="165" fontId="8" fillId="3" borderId="0" xfId="2" applyNumberFormat="1" applyFont="1" applyFill="1" applyBorder="1"/>
    <xf numFmtId="9" fontId="2" fillId="0" borderId="0" xfId="1" applyNumberFormat="1" applyFont="1" applyBorder="1"/>
    <xf numFmtId="166" fontId="2" fillId="0" borderId="0" xfId="1" applyNumberFormat="1" applyFont="1" applyBorder="1"/>
    <xf numFmtId="0" fontId="9" fillId="0" borderId="21" xfId="1" applyFont="1" applyBorder="1" applyAlignment="1" applyProtection="1">
      <alignment horizontal="center" vertical="center"/>
      <protection hidden="1"/>
    </xf>
    <xf numFmtId="0" fontId="11" fillId="3" borderId="20" xfId="1" quotePrefix="1" applyFont="1" applyFill="1" applyBorder="1" applyAlignment="1" applyProtection="1">
      <alignment vertical="center" wrapText="1"/>
      <protection hidden="1"/>
    </xf>
    <xf numFmtId="0" fontId="11" fillId="2" borderId="20" xfId="1" quotePrefix="1" applyFont="1" applyFill="1" applyBorder="1" applyAlignment="1" applyProtection="1">
      <alignment vertical="center" wrapText="1"/>
      <protection hidden="1"/>
    </xf>
    <xf numFmtId="0" fontId="9" fillId="0" borderId="18" xfId="1" applyFont="1" applyBorder="1" applyAlignment="1" applyProtection="1">
      <alignment horizontal="center" vertical="center"/>
      <protection hidden="1"/>
    </xf>
    <xf numFmtId="0" fontId="12" fillId="0" borderId="7" xfId="1" quotePrefix="1" applyFont="1" applyBorder="1" applyAlignment="1" applyProtection="1">
      <alignment horizontal="center" vertical="center" wrapText="1"/>
      <protection hidden="1"/>
    </xf>
    <xf numFmtId="0" fontId="10" fillId="0" borderId="0" xfId="1" quotePrefix="1" applyFont="1" applyBorder="1" applyAlignment="1" applyProtection="1">
      <alignment horizontal="center" vertical="center" wrapText="1"/>
      <protection hidden="1"/>
    </xf>
    <xf numFmtId="0" fontId="11" fillId="0" borderId="0" xfId="1" quotePrefix="1" applyFont="1" applyFill="1" applyBorder="1" applyAlignment="1" applyProtection="1">
      <alignment vertical="center" wrapText="1"/>
      <protection hidden="1"/>
    </xf>
    <xf numFmtId="0" fontId="2" fillId="0" borderId="9" xfId="1" applyFont="1" applyBorder="1"/>
    <xf numFmtId="0" fontId="14" fillId="0" borderId="10" xfId="1" applyFont="1" applyBorder="1"/>
    <xf numFmtId="165" fontId="14" fillId="0" borderId="8" xfId="2" applyNumberFormat="1" applyFont="1" applyBorder="1"/>
    <xf numFmtId="0" fontId="14" fillId="0" borderId="8" xfId="1" applyFont="1" applyBorder="1"/>
    <xf numFmtId="165" fontId="14" fillId="0" borderId="7" xfId="2" applyNumberFormat="1" applyFont="1" applyBorder="1"/>
    <xf numFmtId="0" fontId="5" fillId="0" borderId="1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2" fillId="0" borderId="10" xfId="1" applyFont="1" applyBorder="1"/>
    <xf numFmtId="165" fontId="8" fillId="0" borderId="8" xfId="2" applyNumberFormat="1" applyFont="1" applyBorder="1"/>
    <xf numFmtId="0" fontId="2" fillId="0" borderId="8" xfId="1" applyFont="1" applyBorder="1"/>
    <xf numFmtId="165" fontId="8" fillId="0" borderId="7" xfId="2" applyNumberFormat="1" applyFont="1" applyBorder="1"/>
    <xf numFmtId="0" fontId="15" fillId="0" borderId="6" xfId="1" applyFont="1" applyBorder="1" applyAlignment="1">
      <alignment horizontal="center" vertical="center"/>
    </xf>
    <xf numFmtId="9" fontId="4" fillId="0" borderId="6" xfId="1" applyNumberFormat="1" applyFont="1" applyBorder="1" applyAlignment="1">
      <alignment horizontal="center" vertical="center"/>
    </xf>
    <xf numFmtId="165" fontId="8" fillId="0" borderId="6" xfId="2" applyNumberFormat="1" applyFont="1" applyBorder="1"/>
    <xf numFmtId="37" fontId="8" fillId="0" borderId="8" xfId="2" applyNumberFormat="1" applyFont="1" applyBorder="1"/>
    <xf numFmtId="165" fontId="2" fillId="0" borderId="0" xfId="1" applyNumberFormat="1" applyFont="1"/>
    <xf numFmtId="0" fontId="14" fillId="4" borderId="10" xfId="1" applyFont="1" applyFill="1" applyBorder="1"/>
    <xf numFmtId="165" fontId="14" fillId="4" borderId="8" xfId="2" applyNumberFormat="1" applyFont="1" applyFill="1" applyBorder="1"/>
    <xf numFmtId="0" fontId="14" fillId="4" borderId="8" xfId="1" applyFont="1" applyFill="1" applyBorder="1"/>
    <xf numFmtId="0" fontId="12" fillId="0" borderId="6" xfId="1" applyFont="1" applyBorder="1" applyAlignment="1">
      <alignment horizontal="center" vertical="center"/>
    </xf>
    <xf numFmtId="0" fontId="2" fillId="0" borderId="5" xfId="1" applyFont="1" applyBorder="1"/>
    <xf numFmtId="165" fontId="8" fillId="0" borderId="2" xfId="2" applyNumberFormat="1" applyFont="1" applyBorder="1"/>
    <xf numFmtId="14" fontId="2" fillId="0" borderId="4" xfId="1" applyNumberFormat="1" applyFont="1" applyBorder="1"/>
    <xf numFmtId="0" fontId="2" fillId="0" borderId="4" xfId="1" applyFont="1" applyBorder="1"/>
    <xf numFmtId="0" fontId="2" fillId="0" borderId="3" xfId="1" applyFont="1" applyBorder="1"/>
    <xf numFmtId="0" fontId="14" fillId="0" borderId="2" xfId="1" applyFont="1" applyBorder="1"/>
    <xf numFmtId="165" fontId="14" fillId="0" borderId="1" xfId="2" applyNumberFormat="1" applyFont="1" applyBorder="1"/>
    <xf numFmtId="0" fontId="9" fillId="2" borderId="0" xfId="1" applyFont="1" applyFill="1" applyAlignment="1" applyProtection="1">
      <alignment horizontal="center"/>
      <protection hidden="1"/>
    </xf>
    <xf numFmtId="0" fontId="9" fillId="2" borderId="0" xfId="1" applyFont="1" applyFill="1" applyProtection="1">
      <protection hidden="1"/>
    </xf>
    <xf numFmtId="0" fontId="16" fillId="2" borderId="0" xfId="1" applyFont="1" applyFill="1" applyProtection="1">
      <protection hidden="1"/>
    </xf>
    <xf numFmtId="165" fontId="8" fillId="2" borderId="0" xfId="2" applyNumberFormat="1" applyFont="1" applyFill="1"/>
    <xf numFmtId="14" fontId="9" fillId="2" borderId="0" xfId="1" applyNumberFormat="1" applyFont="1" applyFill="1" applyProtection="1">
      <protection hidden="1"/>
    </xf>
    <xf numFmtId="165" fontId="9" fillId="2" borderId="0" xfId="2" applyNumberFormat="1" applyFont="1" applyFill="1" applyProtection="1">
      <protection hidden="1"/>
    </xf>
    <xf numFmtId="0" fontId="13" fillId="5" borderId="14" xfId="1" applyFont="1" applyFill="1" applyBorder="1" applyAlignment="1">
      <alignment horizontal="center"/>
    </xf>
    <xf numFmtId="0" fontId="13" fillId="5" borderId="12" xfId="1" applyFont="1" applyFill="1" applyBorder="1" applyAlignment="1">
      <alignment horizontal="center"/>
    </xf>
    <xf numFmtId="0" fontId="13" fillId="5" borderId="13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26" xfId="1" applyFont="1" applyBorder="1" applyAlignment="1">
      <alignment horizontal="center"/>
    </xf>
    <xf numFmtId="0" fontId="3" fillId="5" borderId="25" xfId="1" applyFont="1" applyFill="1" applyBorder="1" applyAlignment="1" applyProtection="1">
      <alignment horizontal="center" vertical="top" wrapText="1"/>
      <protection hidden="1"/>
    </xf>
    <xf numFmtId="0" fontId="3" fillId="5" borderId="24" xfId="1" applyFont="1" applyFill="1" applyBorder="1" applyAlignment="1" applyProtection="1">
      <alignment horizontal="center" vertical="top" wrapText="1"/>
      <protection hidden="1"/>
    </xf>
    <xf numFmtId="0" fontId="3" fillId="5" borderId="23" xfId="1" applyFont="1" applyFill="1" applyBorder="1" applyAlignment="1" applyProtection="1">
      <alignment horizontal="center" vertical="top" wrapText="1"/>
      <protection hidden="1"/>
    </xf>
    <xf numFmtId="0" fontId="6" fillId="0" borderId="0" xfId="1" applyFont="1" applyFill="1" applyBorder="1" applyAlignment="1" applyProtection="1">
      <alignment horizontal="center" vertical="top" wrapText="1"/>
      <protection hidden="1"/>
    </xf>
    <xf numFmtId="0" fontId="6" fillId="0" borderId="7" xfId="1" applyFont="1" applyFill="1" applyBorder="1" applyAlignment="1" applyProtection="1">
      <alignment horizontal="center" vertical="top" wrapText="1"/>
      <protection hidden="1"/>
    </xf>
    <xf numFmtId="0" fontId="10" fillId="0" borderId="20" xfId="1" quotePrefix="1" applyFont="1" applyBorder="1" applyAlignment="1" applyProtection="1">
      <alignment horizontal="center" vertical="center" wrapText="1"/>
      <protection hidden="1"/>
    </xf>
    <xf numFmtId="0" fontId="10" fillId="0" borderId="19" xfId="1" quotePrefix="1" applyFont="1" applyBorder="1" applyAlignment="1" applyProtection="1">
      <alignment horizontal="center" vertical="center" wrapText="1"/>
      <protection hidden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="130" zoomScaleNormal="130" workbookViewId="0">
      <selection activeCell="C17" sqref="C17"/>
    </sheetView>
  </sheetViews>
  <sheetFormatPr defaultRowHeight="17.25" x14ac:dyDescent="0.3"/>
  <cols>
    <col min="1" max="1" width="23.85546875" style="1" bestFit="1" customWidth="1"/>
    <col min="2" max="2" width="25.42578125" style="1" customWidth="1"/>
    <col min="3" max="3" width="19.7109375" style="1" bestFit="1" customWidth="1"/>
    <col min="4" max="4" width="19.85546875" style="1" customWidth="1"/>
    <col min="5" max="5" width="13.140625" style="1" customWidth="1"/>
    <col min="6" max="6" width="26.42578125" style="1" bestFit="1" customWidth="1"/>
    <col min="7" max="7" width="25.5703125" style="1" customWidth="1"/>
    <col min="8" max="8" width="9.7109375" style="1" customWidth="1"/>
    <col min="9" max="9" width="0" style="1" hidden="1" customWidth="1"/>
    <col min="10" max="10" width="4.42578125" style="1" hidden="1" customWidth="1"/>
    <col min="11" max="11" width="34.85546875" style="1" hidden="1" customWidth="1"/>
    <col min="12" max="12" width="27.28515625" style="1" hidden="1" customWidth="1"/>
    <col min="13" max="13" width="20.140625" style="1" hidden="1" customWidth="1"/>
    <col min="14" max="14" width="23.5703125" style="1" hidden="1" customWidth="1"/>
    <col min="15" max="15" width="32.28515625" style="1" hidden="1" customWidth="1"/>
    <col min="16" max="16" width="21.140625" style="1" hidden="1" customWidth="1"/>
    <col min="17" max="17" width="12.140625" style="1" hidden="1" customWidth="1"/>
    <col min="18" max="20" width="0" style="1" hidden="1" customWidth="1"/>
    <col min="21" max="16384" width="9.140625" style="1"/>
  </cols>
  <sheetData>
    <row r="1" spans="1:17" ht="22.5" customHeight="1" thickTop="1" thickBot="1" x14ac:dyDescent="0.35">
      <c r="A1" s="67"/>
      <c r="B1" s="68"/>
      <c r="C1" s="69" t="s">
        <v>88</v>
      </c>
      <c r="D1" s="70"/>
      <c r="E1" s="70"/>
      <c r="F1" s="70"/>
      <c r="G1" s="71"/>
      <c r="J1" s="2" t="s">
        <v>84</v>
      </c>
      <c r="K1" s="3" t="s">
        <v>83</v>
      </c>
      <c r="L1" s="3"/>
      <c r="M1" s="3"/>
      <c r="N1" s="3" t="s">
        <v>30</v>
      </c>
    </row>
    <row r="2" spans="1:17" ht="18" thickTop="1" x14ac:dyDescent="0.3">
      <c r="A2" s="72" t="s">
        <v>79</v>
      </c>
      <c r="B2" s="72"/>
      <c r="C2" s="72"/>
      <c r="D2" s="72"/>
      <c r="E2" s="72"/>
      <c r="F2" s="72"/>
      <c r="G2" s="73"/>
      <c r="J2" s="4"/>
      <c r="K2" s="5" t="s">
        <v>82</v>
      </c>
      <c r="L2" s="5"/>
      <c r="M2" s="5"/>
      <c r="N2" s="5"/>
    </row>
    <row r="3" spans="1:17" ht="15" customHeight="1" x14ac:dyDescent="0.3">
      <c r="A3" s="6" t="s">
        <v>76</v>
      </c>
      <c r="B3" s="7"/>
      <c r="C3" s="7"/>
      <c r="D3" s="7"/>
      <c r="E3" s="7"/>
      <c r="F3" s="8" t="s">
        <v>75</v>
      </c>
      <c r="G3" s="9"/>
      <c r="J3" s="10">
        <v>1</v>
      </c>
      <c r="K3" s="10" t="s">
        <v>81</v>
      </c>
      <c r="L3" s="11">
        <v>0.1</v>
      </c>
      <c r="M3" s="11">
        <v>4750000</v>
      </c>
      <c r="N3" s="10" t="s">
        <v>80</v>
      </c>
      <c r="O3" s="12">
        <v>0</v>
      </c>
      <c r="P3" s="13">
        <v>0.95</v>
      </c>
    </row>
    <row r="4" spans="1:17" x14ac:dyDescent="0.3">
      <c r="A4" s="14" t="s">
        <v>86</v>
      </c>
      <c r="B4" s="15">
        <v>10000000</v>
      </c>
      <c r="C4" s="7" t="s">
        <v>72</v>
      </c>
      <c r="D4" s="7" t="s">
        <v>71</v>
      </c>
      <c r="E4" s="7"/>
      <c r="F4" s="7" t="s">
        <v>70</v>
      </c>
      <c r="G4" s="16">
        <v>0</v>
      </c>
      <c r="J4" s="10">
        <v>2</v>
      </c>
      <c r="K4" s="10" t="s">
        <v>78</v>
      </c>
      <c r="L4" s="11">
        <v>4750001</v>
      </c>
      <c r="M4" s="11">
        <v>9250000</v>
      </c>
      <c r="N4" s="10" t="s">
        <v>77</v>
      </c>
      <c r="O4" s="12">
        <v>250000</v>
      </c>
      <c r="P4" s="13">
        <v>0.9</v>
      </c>
    </row>
    <row r="5" spans="1:17" x14ac:dyDescent="0.3">
      <c r="A5" s="14" t="s">
        <v>14</v>
      </c>
      <c r="B5" s="16"/>
      <c r="C5" s="17"/>
      <c r="D5" s="16"/>
      <c r="E5" s="7"/>
      <c r="F5" s="7" t="s">
        <v>67</v>
      </c>
      <c r="G5" s="18">
        <v>9000000</v>
      </c>
      <c r="J5" s="10">
        <v>3</v>
      </c>
      <c r="K5" s="10" t="s">
        <v>74</v>
      </c>
      <c r="L5" s="11">
        <v>9250001</v>
      </c>
      <c r="M5" s="11">
        <v>16050000</v>
      </c>
      <c r="N5" s="10" t="s">
        <v>73</v>
      </c>
      <c r="O5" s="12">
        <v>750000</v>
      </c>
      <c r="P5" s="19">
        <v>0.85</v>
      </c>
    </row>
    <row r="6" spans="1:17" x14ac:dyDescent="0.3">
      <c r="A6" s="6" t="s">
        <v>64</v>
      </c>
      <c r="B6" s="15">
        <v>4472600</v>
      </c>
      <c r="C6" s="7" t="s">
        <v>63</v>
      </c>
      <c r="D6" s="20">
        <v>1490000</v>
      </c>
      <c r="E6" s="7"/>
      <c r="F6" s="7" t="s">
        <v>62</v>
      </c>
      <c r="G6" s="18">
        <v>3600000</v>
      </c>
      <c r="J6" s="10">
        <v>4</v>
      </c>
      <c r="K6" s="10" t="s">
        <v>69</v>
      </c>
      <c r="L6" s="11">
        <v>16050001</v>
      </c>
      <c r="M6" s="11">
        <v>27250000</v>
      </c>
      <c r="N6" s="10" t="s">
        <v>68</v>
      </c>
      <c r="O6" s="12">
        <v>1650000</v>
      </c>
      <c r="P6" s="19">
        <v>0.8</v>
      </c>
    </row>
    <row r="7" spans="1:17" x14ac:dyDescent="0.3">
      <c r="A7" s="6"/>
      <c r="B7" s="7"/>
      <c r="C7" s="7" t="s">
        <v>87</v>
      </c>
      <c r="D7" s="21">
        <v>4180000</v>
      </c>
      <c r="E7" s="7"/>
      <c r="F7" s="7"/>
      <c r="G7" s="18"/>
      <c r="J7" s="10"/>
      <c r="K7" s="10"/>
      <c r="L7" s="11"/>
      <c r="M7" s="11"/>
      <c r="N7" s="10"/>
      <c r="O7" s="12"/>
      <c r="P7" s="19"/>
    </row>
    <row r="8" spans="1:17" ht="16.5" customHeight="1" thickBot="1" x14ac:dyDescent="0.35">
      <c r="A8" s="14" t="s">
        <v>59</v>
      </c>
      <c r="B8" s="22">
        <v>0.08</v>
      </c>
      <c r="C8" s="23">
        <v>1.4999999999999999E-2</v>
      </c>
      <c r="D8" s="22">
        <v>0.01</v>
      </c>
      <c r="E8" s="7"/>
      <c r="F8" s="7"/>
      <c r="G8" s="9"/>
      <c r="J8" s="10">
        <v>5</v>
      </c>
      <c r="K8" s="10" t="s">
        <v>66</v>
      </c>
      <c r="L8" s="11">
        <v>27250001</v>
      </c>
      <c r="M8" s="11">
        <v>42250000</v>
      </c>
      <c r="N8" s="10" t="s">
        <v>65</v>
      </c>
      <c r="O8" s="12">
        <v>3250000</v>
      </c>
      <c r="P8" s="19">
        <v>0.75</v>
      </c>
    </row>
    <row r="9" spans="1:17" ht="41.25" customHeight="1" thickTop="1" x14ac:dyDescent="0.3">
      <c r="A9" s="24" t="s">
        <v>56</v>
      </c>
      <c r="B9" s="74" t="s">
        <v>55</v>
      </c>
      <c r="C9" s="74"/>
      <c r="D9" s="25"/>
      <c r="E9" s="26"/>
      <c r="F9" s="74" t="s">
        <v>54</v>
      </c>
      <c r="G9" s="75"/>
      <c r="J9" s="10">
        <v>6</v>
      </c>
      <c r="K9" s="10" t="s">
        <v>61</v>
      </c>
      <c r="L9" s="11">
        <v>42250001</v>
      </c>
      <c r="M9" s="11">
        <v>61850000</v>
      </c>
      <c r="N9" s="10" t="s">
        <v>60</v>
      </c>
      <c r="O9" s="12">
        <v>5850000</v>
      </c>
      <c r="P9" s="19">
        <v>0.7</v>
      </c>
    </row>
    <row r="10" spans="1:17" ht="24" customHeight="1" x14ac:dyDescent="0.3">
      <c r="A10" s="27"/>
      <c r="B10" s="28" t="s">
        <v>85</v>
      </c>
      <c r="C10" s="29"/>
      <c r="D10" s="30"/>
      <c r="E10" s="30"/>
      <c r="F10" s="29"/>
      <c r="G10" s="28" t="s">
        <v>85</v>
      </c>
      <c r="J10" s="10">
        <v>7</v>
      </c>
      <c r="K10" s="10" t="s">
        <v>58</v>
      </c>
      <c r="L10" s="11">
        <v>61850001</v>
      </c>
      <c r="M10" s="11">
        <v>100000000000</v>
      </c>
      <c r="N10" s="10" t="s">
        <v>57</v>
      </c>
      <c r="O10" s="12">
        <v>9850000</v>
      </c>
      <c r="P10" s="19">
        <v>0.65</v>
      </c>
    </row>
    <row r="11" spans="1:17" x14ac:dyDescent="0.3">
      <c r="A11" s="64" t="s">
        <v>49</v>
      </c>
      <c r="B11" s="65"/>
      <c r="C11" s="7"/>
      <c r="D11" s="7"/>
      <c r="E11" s="31"/>
      <c r="F11" s="66" t="s">
        <v>48</v>
      </c>
      <c r="G11" s="65"/>
    </row>
    <row r="12" spans="1:17" x14ac:dyDescent="0.3">
      <c r="A12" s="32" t="s">
        <v>16</v>
      </c>
      <c r="B12" s="33">
        <f>M26</f>
        <v>10000000</v>
      </c>
      <c r="C12" s="7"/>
      <c r="D12" s="7"/>
      <c r="E12" s="31"/>
      <c r="F12" s="34" t="s">
        <v>21</v>
      </c>
      <c r="G12" s="35">
        <f>M26</f>
        <v>10000000</v>
      </c>
      <c r="J12" s="2" t="s">
        <v>53</v>
      </c>
      <c r="K12" s="2" t="s">
        <v>52</v>
      </c>
      <c r="L12" s="2"/>
      <c r="M12" s="2"/>
      <c r="N12" s="3" t="s">
        <v>51</v>
      </c>
      <c r="O12" s="36" t="s">
        <v>50</v>
      </c>
      <c r="P12" s="37"/>
    </row>
    <row r="13" spans="1:17" x14ac:dyDescent="0.3">
      <c r="A13" s="38" t="s">
        <v>42</v>
      </c>
      <c r="B13" s="39">
        <f>IF($B$6&gt;20*$D$6,20*$D$6,SUM($B$8:$C$8)*$B$6)+IF($B$6&gt;20*$D$7,20*$D$7,$B$6*$D$8)</f>
        <v>469623</v>
      </c>
      <c r="C13" s="7"/>
      <c r="D13" s="7"/>
      <c r="E13" s="31"/>
      <c r="F13" s="40" t="s">
        <v>42</v>
      </c>
      <c r="G13" s="41">
        <f>IF($B$6&gt;20*$D$6,20*$D$6,SUM($B$8:$C$8)*$B$6)+IF($B$6&gt;20*$D$7,20*$D$7,$B$6*$D$8)</f>
        <v>469623</v>
      </c>
      <c r="J13" s="4"/>
      <c r="K13" s="4"/>
      <c r="L13" s="4"/>
      <c r="M13" s="4"/>
      <c r="N13" s="5"/>
      <c r="O13" s="42" t="s">
        <v>47</v>
      </c>
      <c r="P13" s="42" t="s">
        <v>46</v>
      </c>
    </row>
    <row r="14" spans="1:17" x14ac:dyDescent="0.3">
      <c r="A14" s="38" t="s">
        <v>38</v>
      </c>
      <c r="B14" s="39">
        <f>G5</f>
        <v>9000000</v>
      </c>
      <c r="C14" s="7"/>
      <c r="D14" s="7"/>
      <c r="E14" s="31"/>
      <c r="F14" s="40" t="s">
        <v>38</v>
      </c>
      <c r="G14" s="41">
        <f>G5</f>
        <v>9000000</v>
      </c>
      <c r="J14" s="10">
        <v>1</v>
      </c>
      <c r="K14" s="10" t="s">
        <v>45</v>
      </c>
      <c r="L14" s="11">
        <v>0.1</v>
      </c>
      <c r="M14" s="11">
        <v>5000000</v>
      </c>
      <c r="N14" s="43">
        <v>0.05</v>
      </c>
      <c r="O14" s="10" t="s">
        <v>44</v>
      </c>
      <c r="P14" s="10" t="s">
        <v>43</v>
      </c>
      <c r="Q14" s="44">
        <v>0</v>
      </c>
    </row>
    <row r="15" spans="1:17" ht="15.75" customHeight="1" x14ac:dyDescent="0.3">
      <c r="A15" s="38" t="s">
        <v>34</v>
      </c>
      <c r="B15" s="39">
        <f>G4*G6</f>
        <v>0</v>
      </c>
      <c r="C15" s="7"/>
      <c r="D15" s="7"/>
      <c r="E15" s="31"/>
      <c r="F15" s="40" t="s">
        <v>34</v>
      </c>
      <c r="G15" s="41">
        <f>G6*G4</f>
        <v>0</v>
      </c>
      <c r="J15" s="10">
        <v>2</v>
      </c>
      <c r="K15" s="10" t="s">
        <v>41</v>
      </c>
      <c r="L15" s="11">
        <v>5000001</v>
      </c>
      <c r="M15" s="11">
        <v>10000000</v>
      </c>
      <c r="N15" s="43">
        <v>0.1</v>
      </c>
      <c r="O15" s="10" t="s">
        <v>40</v>
      </c>
      <c r="P15" s="10" t="s">
        <v>39</v>
      </c>
      <c r="Q15" s="44">
        <v>250000</v>
      </c>
    </row>
    <row r="16" spans="1:17" x14ac:dyDescent="0.3">
      <c r="A16" s="38" t="s">
        <v>30</v>
      </c>
      <c r="B16" s="45">
        <f>B12-SUM(B13:B15)</f>
        <v>530377</v>
      </c>
      <c r="C16" s="7"/>
      <c r="D16" s="7"/>
      <c r="E16" s="31"/>
      <c r="F16" s="40" t="s">
        <v>29</v>
      </c>
      <c r="G16" s="18">
        <f>G12-SUM(G14:G15)</f>
        <v>1000000</v>
      </c>
      <c r="H16" s="46"/>
      <c r="J16" s="10">
        <v>3</v>
      </c>
      <c r="K16" s="10" t="s">
        <v>37</v>
      </c>
      <c r="L16" s="11">
        <v>10000001</v>
      </c>
      <c r="M16" s="11">
        <v>18000000</v>
      </c>
      <c r="N16" s="43">
        <v>0.15</v>
      </c>
      <c r="O16" s="10" t="s">
        <v>36</v>
      </c>
      <c r="P16" s="10" t="s">
        <v>35</v>
      </c>
      <c r="Q16" s="44">
        <v>750000</v>
      </c>
    </row>
    <row r="17" spans="1:17" x14ac:dyDescent="0.3">
      <c r="A17" s="47" t="s">
        <v>25</v>
      </c>
      <c r="B17" s="48">
        <f>IF(B16&lt;0,0,B16*LOOKUP(B16,$L$14:$N$20,$N$14:$N$20)-INDEX($N$14:$Q$20,MATCH(LOOKUP(B16,$L$14:$N$20,$N$14:$N$20),$N$14:$N$20,0),4))</f>
        <v>26518.850000000002</v>
      </c>
      <c r="C17" s="7"/>
      <c r="D17" s="7"/>
      <c r="E17" s="7"/>
      <c r="F17" s="49" t="s">
        <v>25</v>
      </c>
      <c r="G17" s="48">
        <f>IF(G18&lt;=0,0,G18*LOOKUP(G18,$L$14:$N$20,$N$14:$N$20)-INDEX($N$14:$Q$20,MATCH(LOOKUP(G18,$L$14:$N$20,$N$14:$N$20),$N$14:$N$20,0),4))</f>
        <v>52631.578947368427</v>
      </c>
      <c r="J17" s="10">
        <v>4</v>
      </c>
      <c r="K17" s="10" t="s">
        <v>33</v>
      </c>
      <c r="L17" s="11">
        <v>18000001</v>
      </c>
      <c r="M17" s="11">
        <v>32000000</v>
      </c>
      <c r="N17" s="43">
        <v>0.2</v>
      </c>
      <c r="O17" s="10" t="s">
        <v>32</v>
      </c>
      <c r="P17" s="50" t="s">
        <v>31</v>
      </c>
      <c r="Q17" s="44">
        <v>1650000</v>
      </c>
    </row>
    <row r="18" spans="1:17" x14ac:dyDescent="0.3">
      <c r="A18" s="32" t="s">
        <v>21</v>
      </c>
      <c r="B18" s="33">
        <f>B12-B13-B17</f>
        <v>9503858.1500000004</v>
      </c>
      <c r="C18" s="7"/>
      <c r="D18" s="7"/>
      <c r="E18" s="31"/>
      <c r="F18" s="40" t="s">
        <v>20</v>
      </c>
      <c r="G18" s="41">
        <f>IF(G16&lt;0,0,(G16-LOOKUP(G16,$L$3:$O$10,$O$3:$O$10))/INDEX($O$3:$P$10,MATCH(LOOKUP(G16,$L$3:$O$10,$O$3:$O$10),$O$3:$O$10,0),2))</f>
        <v>1052631.5789473685</v>
      </c>
      <c r="J18" s="10">
        <v>5</v>
      </c>
      <c r="K18" s="10" t="s">
        <v>28</v>
      </c>
      <c r="L18" s="11">
        <v>32000001</v>
      </c>
      <c r="M18" s="11">
        <v>52000000</v>
      </c>
      <c r="N18" s="43">
        <v>0.25</v>
      </c>
      <c r="O18" s="10" t="s">
        <v>27</v>
      </c>
      <c r="P18" s="10" t="s">
        <v>26</v>
      </c>
      <c r="Q18" s="44">
        <v>3250000</v>
      </c>
    </row>
    <row r="19" spans="1:17" ht="18" thickBot="1" x14ac:dyDescent="0.35">
      <c r="A19" s="51"/>
      <c r="B19" s="52"/>
      <c r="C19" s="53"/>
      <c r="D19" s="54"/>
      <c r="E19" s="55"/>
      <c r="F19" s="56" t="s">
        <v>16</v>
      </c>
      <c r="G19" s="57">
        <f>G12+G13+G17</f>
        <v>10522254.578947369</v>
      </c>
      <c r="J19" s="10">
        <v>6</v>
      </c>
      <c r="K19" s="10" t="s">
        <v>24</v>
      </c>
      <c r="L19" s="11">
        <v>52000001</v>
      </c>
      <c r="M19" s="11">
        <v>80000000</v>
      </c>
      <c r="N19" s="43">
        <v>0.3</v>
      </c>
      <c r="O19" s="10" t="s">
        <v>23</v>
      </c>
      <c r="P19" s="10" t="s">
        <v>22</v>
      </c>
      <c r="Q19" s="44">
        <v>5850000</v>
      </c>
    </row>
    <row r="20" spans="1:17" ht="18" thickTop="1" x14ac:dyDescent="0.3">
      <c r="J20" s="10">
        <v>7</v>
      </c>
      <c r="K20" s="10" t="s">
        <v>19</v>
      </c>
      <c r="L20" s="11">
        <v>80000001</v>
      </c>
      <c r="M20" s="11">
        <v>100000000000</v>
      </c>
      <c r="N20" s="43">
        <v>0.35</v>
      </c>
      <c r="O20" s="10" t="s">
        <v>18</v>
      </c>
      <c r="P20" s="10" t="s">
        <v>17</v>
      </c>
      <c r="Q20" s="44">
        <v>9850000</v>
      </c>
    </row>
    <row r="23" spans="1:17" x14ac:dyDescent="0.3">
      <c r="K23" s="58" t="s">
        <v>15</v>
      </c>
      <c r="L23" s="58"/>
      <c r="M23" s="58"/>
    </row>
    <row r="24" spans="1:17" x14ac:dyDescent="0.3">
      <c r="K24" s="59"/>
      <c r="L24" s="59"/>
      <c r="M24" s="59"/>
    </row>
    <row r="25" spans="1:17" x14ac:dyDescent="0.3">
      <c r="K25" s="60" t="s">
        <v>14</v>
      </c>
      <c r="L25" s="59"/>
      <c r="M25" s="59" t="s">
        <v>13</v>
      </c>
    </row>
    <row r="26" spans="1:17" x14ac:dyDescent="0.3">
      <c r="K26" s="60" t="s">
        <v>12</v>
      </c>
      <c r="L26" s="59"/>
      <c r="M26" s="61">
        <f>IF($B$5="",$B$4,$B$5*$D$5)</f>
        <v>10000000</v>
      </c>
    </row>
    <row r="27" spans="1:17" x14ac:dyDescent="0.3">
      <c r="K27" s="60" t="s">
        <v>11</v>
      </c>
      <c r="L27" s="59"/>
      <c r="M27" s="59"/>
    </row>
    <row r="28" spans="1:17" x14ac:dyDescent="0.3">
      <c r="K28" s="60" t="s">
        <v>10</v>
      </c>
      <c r="L28" s="62" t="s">
        <v>9</v>
      </c>
      <c r="M28" s="63">
        <v>1210000</v>
      </c>
    </row>
    <row r="29" spans="1:17" x14ac:dyDescent="0.3">
      <c r="K29" s="60" t="s">
        <v>8</v>
      </c>
      <c r="L29" s="59" t="s">
        <v>7</v>
      </c>
      <c r="M29" s="63">
        <v>1300000</v>
      </c>
    </row>
    <row r="30" spans="1:17" x14ac:dyDescent="0.3">
      <c r="K30" s="60" t="s">
        <v>6</v>
      </c>
      <c r="L30" s="59"/>
      <c r="M30" s="59"/>
    </row>
    <row r="31" spans="1:17" x14ac:dyDescent="0.3">
      <c r="K31" s="60" t="s">
        <v>5</v>
      </c>
      <c r="L31" s="59"/>
      <c r="M31" s="59"/>
    </row>
    <row r="32" spans="1:17" x14ac:dyDescent="0.3">
      <c r="K32" s="60" t="s">
        <v>4</v>
      </c>
      <c r="L32" s="59"/>
      <c r="M32" s="59"/>
    </row>
    <row r="33" spans="11:13" x14ac:dyDescent="0.3">
      <c r="K33" s="60" t="s">
        <v>3</v>
      </c>
      <c r="L33" s="59"/>
      <c r="M33" s="59"/>
    </row>
    <row r="34" spans="11:13" x14ac:dyDescent="0.3">
      <c r="K34" s="60" t="s">
        <v>2</v>
      </c>
      <c r="L34" s="59"/>
      <c r="M34" s="59"/>
    </row>
    <row r="35" spans="11:13" x14ac:dyDescent="0.3">
      <c r="K35" s="60" t="s">
        <v>1</v>
      </c>
      <c r="L35" s="59"/>
      <c r="M35" s="59"/>
    </row>
    <row r="36" spans="11:13" x14ac:dyDescent="0.3">
      <c r="K36" s="59" t="s">
        <v>0</v>
      </c>
      <c r="L36" s="59"/>
      <c r="M36" s="59"/>
    </row>
  </sheetData>
  <mergeCells count="7">
    <mergeCell ref="A11:B11"/>
    <mergeCell ref="F11:G11"/>
    <mergeCell ref="A1:B1"/>
    <mergeCell ref="C1:G1"/>
    <mergeCell ref="A2:G2"/>
    <mergeCell ref="B9:C9"/>
    <mergeCell ref="F9:G9"/>
  </mergeCells>
  <dataValidations count="2">
    <dataValidation type="list" allowBlank="1" showInputMessage="1" showErrorMessage="1" sqref="C5">
      <formula1>$K$26:$K$36</formula1>
    </dataValidation>
    <dataValidation type="custom" allowBlank="1" showInputMessage="1" showErrorMessage="1" sqref="K23:M36 G14:G19 G11:G12 A11:A19 C11:F19 B11:B12 B14:B19 B13 G13">
      <formula1>"="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2017-01-20T02:48:45Z</dcterms:created>
  <dcterms:modified xsi:type="dcterms:W3CDTF">2020-03-29T03:48:53Z</dcterms:modified>
</cp:coreProperties>
</file>